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s4hfi-my.sharepoint.com/personal/jonas_ronnqvist_fs4h_fi/Documents/Material åt föreningarna/"/>
    </mc:Choice>
  </mc:AlternateContent>
  <xr:revisionPtr revIDLastSave="132" documentId="8_{C20F44FF-5D49-7548-859E-A5A2E479649B}" xr6:coauthVersionLast="47" xr6:coauthVersionMax="47" xr10:uidLastSave="{159BFB4F-FD73-1145-A3E4-ADDE9FD4FEE3}"/>
  <bookViews>
    <workbookView xWindow="9960" yWindow="24720" windowWidth="18260" windowHeight="13880" xr2:uid="{1718AACB-CC23-E444-A2CA-DA038480249C}"/>
  </bookViews>
  <sheets>
    <sheet name="Instruktioner" sheetId="5" r:id="rId1"/>
    <sheet name="Likviditet" sheetId="4" r:id="rId2"/>
    <sheet name="Budget för 2026" sheetId="1" r:id="rId3"/>
    <sheet name="Budgetsummering" sheetId="3" r:id="rId4"/>
  </sheets>
  <definedNames>
    <definedName name="Januari">Likviditet!$C:$C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1" i="4" l="1"/>
  <c r="R51" i="4" s="1"/>
  <c r="P51" i="4"/>
  <c r="Q24" i="4"/>
  <c r="R24" i="4" s="1"/>
  <c r="P24" i="4"/>
  <c r="Q37" i="4"/>
  <c r="P37" i="4"/>
  <c r="R37" i="4" s="1"/>
  <c r="G10" i="3"/>
  <c r="N16" i="4"/>
  <c r="M16" i="4"/>
  <c r="L16" i="4"/>
  <c r="K16" i="4"/>
  <c r="J16" i="4"/>
  <c r="I16" i="4"/>
  <c r="H16" i="4"/>
  <c r="G16" i="4"/>
  <c r="F16" i="4"/>
  <c r="E16" i="4"/>
  <c r="D16" i="4"/>
  <c r="C16" i="4"/>
  <c r="C26" i="4" s="1"/>
  <c r="I14" i="3"/>
  <c r="F20" i="3"/>
  <c r="F19" i="3"/>
  <c r="F15" i="3"/>
  <c r="F14" i="3"/>
  <c r="F13" i="3"/>
  <c r="I13" i="3" s="1"/>
  <c r="F9" i="3"/>
  <c r="I9" i="3" s="1"/>
  <c r="F8" i="3"/>
  <c r="I8" i="3" s="1"/>
  <c r="F7" i="3"/>
  <c r="C39" i="4" l="1"/>
  <c r="C40" i="4" s="1"/>
  <c r="D39" i="4" s="1"/>
  <c r="D40" i="4" s="1"/>
  <c r="C53" i="4"/>
  <c r="C54" i="4" s="1"/>
  <c r="D53" i="4" s="1"/>
  <c r="D54" i="4" s="1"/>
  <c r="G21" i="3"/>
  <c r="F22" i="3"/>
  <c r="I15" i="3"/>
  <c r="I19" i="3"/>
  <c r="G16" i="3"/>
  <c r="I20" i="3"/>
  <c r="I7" i="3"/>
  <c r="E53" i="4" l="1"/>
  <c r="E54" i="4" s="1"/>
  <c r="E39" i="4"/>
  <c r="E40" i="4" s="1"/>
  <c r="I22" i="3"/>
  <c r="F39" i="4" l="1"/>
  <c r="F40" i="4" s="1"/>
  <c r="F53" i="4"/>
  <c r="F54" i="4" s="1"/>
  <c r="L24" i="4"/>
  <c r="D24" i="4"/>
  <c r="K24" i="4"/>
  <c r="C24" i="4"/>
  <c r="C27" i="4" s="1"/>
  <c r="D26" i="4" s="1"/>
  <c r="J24" i="4"/>
  <c r="I24" i="4"/>
  <c r="H24" i="4"/>
  <c r="F24" i="4"/>
  <c r="E24" i="4"/>
  <c r="N24" i="4"/>
  <c r="M24" i="4"/>
  <c r="G24" i="4"/>
  <c r="E68" i="1"/>
  <c r="F69" i="1" s="1"/>
  <c r="D57" i="1"/>
  <c r="E52" i="1"/>
  <c r="D43" i="1"/>
  <c r="F44" i="1" s="1"/>
  <c r="E34" i="1"/>
  <c r="D34" i="1"/>
  <c r="E22" i="1"/>
  <c r="D22" i="1"/>
  <c r="G53" i="4" l="1"/>
  <c r="G54" i="4" s="1"/>
  <c r="G39" i="4"/>
  <c r="G40" i="4" s="1"/>
  <c r="D27" i="4"/>
  <c r="E26" i="4" s="1"/>
  <c r="E27" i="4" s="1"/>
  <c r="F26" i="4" s="1"/>
  <c r="E57" i="1"/>
  <c r="E72" i="1" s="1"/>
  <c r="F27" i="4"/>
  <c r="G26" i="4" s="1"/>
  <c r="G27" i="4" s="1"/>
  <c r="H26" i="4" s="1"/>
  <c r="H27" i="4" s="1"/>
  <c r="I26" i="4" s="1"/>
  <c r="I27" i="4" s="1"/>
  <c r="J26" i="4" s="1"/>
  <c r="J27" i="4" s="1"/>
  <c r="K26" i="4" s="1"/>
  <c r="K27" i="4" s="1"/>
  <c r="L26" i="4" s="1"/>
  <c r="L27" i="4" s="1"/>
  <c r="M26" i="4" s="1"/>
  <c r="M27" i="4" s="1"/>
  <c r="N26" i="4" s="1"/>
  <c r="N27" i="4" s="1"/>
  <c r="D29" i="4" s="1"/>
  <c r="F58" i="1"/>
  <c r="F35" i="1"/>
  <c r="D72" i="1"/>
  <c r="F23" i="1"/>
  <c r="H39" i="4" l="1"/>
  <c r="H40" i="4" s="1"/>
  <c r="H53" i="4"/>
  <c r="H54" i="4" s="1"/>
  <c r="F60" i="1"/>
  <c r="F72" i="1"/>
  <c r="I53" i="4" l="1"/>
  <c r="I54" i="4" s="1"/>
  <c r="I39" i="4"/>
  <c r="I40" i="4" s="1"/>
  <c r="J39" i="4" l="1"/>
  <c r="J40" i="4" s="1"/>
  <c r="J53" i="4"/>
  <c r="J54" i="4" s="1"/>
  <c r="K53" i="4" l="1"/>
  <c r="K54" i="4" s="1"/>
  <c r="K39" i="4"/>
  <c r="K40" i="4" s="1"/>
  <c r="L39" i="4" l="1"/>
  <c r="L40" i="4" s="1"/>
  <c r="L53" i="4"/>
  <c r="L54" i="4" s="1"/>
  <c r="M39" i="4" l="1"/>
  <c r="M40" i="4" s="1"/>
  <c r="M53" i="4"/>
  <c r="M54" i="4" s="1"/>
  <c r="N53" i="4" l="1"/>
  <c r="N54" i="4" s="1"/>
  <c r="D56" i="4" s="1"/>
  <c r="N39" i="4"/>
  <c r="N40" i="4" s="1"/>
  <c r="D42" i="4" s="1"/>
</calcChain>
</file>

<file path=xl/sharedStrings.xml><?xml version="1.0" encoding="utf-8"?>
<sst xmlns="http://schemas.openxmlformats.org/spreadsheetml/2006/main" count="194" uniqueCount="120">
  <si>
    <t>Föreningens namn:</t>
  </si>
  <si>
    <t>Vi anhåller om statsunderstöd för 4H-verksamheten 2026:</t>
  </si>
  <si>
    <t>Vi anhåller om förbundspaketet för 4H-verksamheten 2026:</t>
  </si>
  <si>
    <t>Budget för 2026</t>
  </si>
  <si>
    <t>Utgifter</t>
  </si>
  <si>
    <t>Intäkter:</t>
  </si>
  <si>
    <t>Resultat:</t>
  </si>
  <si>
    <t>Den ordinarie, statsunderstödda verksamheten (4H-verksamhet)</t>
  </si>
  <si>
    <t>Rådgivningspersonal, allmän 4H-verksamhet</t>
  </si>
  <si>
    <t>Löner</t>
  </si>
  <si>
    <t>Socialskydd</t>
  </si>
  <si>
    <t>APL-premier</t>
  </si>
  <si>
    <t>Resekostnader</t>
  </si>
  <si>
    <t>Övriga kostnader för verksamheten</t>
  </si>
  <si>
    <t>Intäkter av verksamheten:</t>
  </si>
  <si>
    <t>Totalt:</t>
  </si>
  <si>
    <t>Klubbar, läger, och läger 4H-föreningen</t>
  </si>
  <si>
    <t>Kursledarnas löner/unga ledare</t>
  </si>
  <si>
    <t>Kursledarnas soc. kostn.</t>
  </si>
  <si>
    <t>Andra allmänna kostnader*</t>
  </si>
  <si>
    <t>Intäkter (deltagaravgifter m.m)</t>
  </si>
  <si>
    <t>Anskaffningar</t>
  </si>
  <si>
    <t>Telefon, dator och tekniskt utrustning</t>
  </si>
  <si>
    <t>Mjukvara (omskriv)</t>
  </si>
  <si>
    <t>Övriga anskaffningar</t>
  </si>
  <si>
    <t>Medelanskaffning</t>
  </si>
  <si>
    <t>Ränteintäkter och dividender</t>
  </si>
  <si>
    <t>Medlemsavgifter</t>
  </si>
  <si>
    <t>Evenemang</t>
  </si>
  <si>
    <t>Allmänna bidrag (fonder, sponsorer, donatorer)</t>
  </si>
  <si>
    <t>Svenska kulturfonden, förbundspaket</t>
  </si>
  <si>
    <t>Kosnader för medelanskaffning</t>
  </si>
  <si>
    <t>Ränteugifter</t>
  </si>
  <si>
    <t>Delresultat för den ordinarie, statsunderstödda verksamheten:</t>
  </si>
  <si>
    <t>Understöd från stat och kommun</t>
  </si>
  <si>
    <t>Kommunalt bidrag</t>
  </si>
  <si>
    <t>Statsunderstöd genom Fs4H</t>
  </si>
  <si>
    <t>Övriga statliga medel*</t>
  </si>
  <si>
    <t>Den statsunderstödda verksamheten totalt</t>
  </si>
  <si>
    <t>Testföreningen</t>
  </si>
  <si>
    <t>Ordinarie verksamhet</t>
  </si>
  <si>
    <t>Enligt budget</t>
  </si>
  <si>
    <t>Tot:</t>
  </si>
  <si>
    <t>Lönekostnader (inkl. Socialskydd &amp; APL)</t>
  </si>
  <si>
    <t>Klubbar och läger</t>
  </si>
  <si>
    <t>Andra allmänna kostnader</t>
  </si>
  <si>
    <t>Kursledarnas löner (inkl. Soc)</t>
  </si>
  <si>
    <t>Anskaffningar för verksamheten</t>
  </si>
  <si>
    <t>Kostnader för medelanskaffning</t>
  </si>
  <si>
    <t>(Fylls i automatiskt från budget)</t>
  </si>
  <si>
    <t>Månadskostnad</t>
  </si>
  <si>
    <t>(Budgeten delad med 12)</t>
  </si>
  <si>
    <t>Januari</t>
  </si>
  <si>
    <t>Februari</t>
  </si>
  <si>
    <t>Mars</t>
  </si>
  <si>
    <t>April</t>
  </si>
  <si>
    <t xml:space="preserve">Maj </t>
  </si>
  <si>
    <t>Juni</t>
  </si>
  <si>
    <t xml:space="preserve">Juli </t>
  </si>
  <si>
    <t>Augusti</t>
  </si>
  <si>
    <t>September</t>
  </si>
  <si>
    <t>Oktober</t>
  </si>
  <si>
    <t>November</t>
  </si>
  <si>
    <t>December</t>
  </si>
  <si>
    <t>Förbundspaket</t>
  </si>
  <si>
    <t>Kassa 1.1.</t>
  </si>
  <si>
    <t>Fasta kostnader</t>
  </si>
  <si>
    <t>Deltagaravgifter</t>
  </si>
  <si>
    <t>Övriga bidrag/sponsorer</t>
  </si>
  <si>
    <t>Tillgängliga medel</t>
  </si>
  <si>
    <t>Situation vid månadens slut</t>
  </si>
  <si>
    <t>Förväntad likviditet 31.12.</t>
  </si>
  <si>
    <t>LIKVIDITETSESTIMERING ENLIGT BUDGET SAMT OVANSTÅENDE INTÄKTER</t>
  </si>
  <si>
    <t>Likviditetskalkyl</t>
  </si>
  <si>
    <t>Allmänt:</t>
  </si>
  <si>
    <t>Enligt önskemål från föreningarna har Fs4H uppgjort ett dokument för att på föreningsnivå kuna göra en enkel likviditetsestimering.</t>
  </si>
  <si>
    <t>Kalkylen/dokumentet innehåller enbart den ordinarie 4H-verksamheten, den budgetdelen. Om övrigt skulle beaktas hade det</t>
  </si>
  <si>
    <t>OBS! Fyll i föreningens prognostiserade intäkter under respektive månad och justera dem vartefter de erhålls.</t>
  </si>
  <si>
    <t>Under andra eventuella intäkter kan ni sätta till sådant som inte beaktats i budget eller inte passar under någon annan post.</t>
  </si>
  <si>
    <t>varit svårt att göra ett dokument som passar alla genom att verksamheterna är mycket olika. Dock finns möjligheter</t>
  </si>
  <si>
    <t>att sätta in dylika siffror på både intäkts- och utgiftssidan om man använder fälten för obudgeterade in/utgifter.</t>
  </si>
  <si>
    <t>Instruktioner:</t>
  </si>
  <si>
    <t>Före du börjar testa att fylla i något, skapa en kopia av detta dokument som du kan återgå till för att bättre förstå instruktionerna.</t>
  </si>
  <si>
    <t>Börja med att fylla i data i fliken "Budget för 2026". Från den sidan hämtas uppgifter till övriga flikar.</t>
  </si>
  <si>
    <t>Summering (ändra inga siffror här!)</t>
  </si>
  <si>
    <t>Fliken "Likviditet" börjar med intäkterna och innehåller de vanligaste inkomstkällorna för 4H-föreningar (i enlighet med budgetblanketten)</t>
  </si>
  <si>
    <t>Dokumentet fokuserar på att skapa en överskådlig bild av likviditeten för att kunna vidta åtgärder innan stora kast uppstår.</t>
  </si>
  <si>
    <t>samt ett fält för kassasituationen 1.1.</t>
  </si>
  <si>
    <t>Det är viktigt att intäkterna sätts in under rätt månad för att påvisa när eventuella likviditetsproblem uppstår.</t>
  </si>
  <si>
    <t>För att bättre veta vad som är en uppskattning på intäktssidan och vad som är fakta kan du markera bekräftade intäkter med fetstil,</t>
  </si>
  <si>
    <t>exempelvis statsunderstödet fås i regel besked om årets samtliga rater vid beviljande. (De samt kassa 1.1. satta med fetstil i detta dokument för att förtydliga.)</t>
  </si>
  <si>
    <t/>
  </si>
  <si>
    <t>Andra eventuella intäkter/övriga statliga medel</t>
  </si>
  <si>
    <t>Övriga intäkter/evenemang/verksamhetsintäkter</t>
  </si>
  <si>
    <t>INTÄKTER (FYLL I!)</t>
  </si>
  <si>
    <t>Gällande intäkterna, fyll i enligt stödbeslut samt budgetering/uppskattning och granska gärna mot tidigare bokslut.</t>
  </si>
  <si>
    <t>Observera att dokumentet ska ses som ett stöd i föreningens ekonomiplanering, sunt förnuft och normal bokföring behövs alltid!</t>
  </si>
  <si>
    <t>Fasta/budgeterade kostnader*</t>
  </si>
  <si>
    <t>*totala årskostnaden/12</t>
  </si>
  <si>
    <t>LIKVIDITETSESTIMERING ENLIGT JUSTERAD KOSTNADSBILD</t>
  </si>
  <si>
    <t>Uppskattad kostnadsbild</t>
  </si>
  <si>
    <t>Ange förväntade kostnader under varje månad, utgå gärna från månatliga kostnaden enligt budget men justera beloppen med läger, större evenemang, semesterersättning o.s.v.</t>
  </si>
  <si>
    <t>LIKVIDITETSESTIMERING ENLIGT FÖRVERKLIGADE KOSTNADER</t>
  </si>
  <si>
    <t>De fält som finns i formuläret är ett till ett med den budgetmall som tillsänts föreningarna inför verksamhetsåret 2026 (fliken "Budget för 2026").</t>
  </si>
  <si>
    <t>Kalkylen nedan utgår helt från föreningens budgetblankett och fördelar totalkostnaden jämnt i 12, lika stor andel varje månad. Detta ger en grov uppskattning av föreningens likviditet.</t>
  </si>
  <si>
    <t>Här kan du under varje månad fylla i förverkligade kostnader, vad som har realiserats/bokförts för att jämföra budget/estimering mot verkligheten om du önskar.</t>
  </si>
  <si>
    <t>De fält som har ljusgrön botten är sådana där siffror beräknas automatiskt. Skriv alltså inget i dem.</t>
  </si>
  <si>
    <t>I fliken "Likviditet" finns först intäkterna, därefter 3 olika beräkningar på föreningens likviditet:</t>
  </si>
  <si>
    <t>1) Enligt budget. Föreningens totalbudget dividerad med årets 12 månader. En grov likviditetsuppskattning. Alla utgifter hämtas från Budget 2026-fliken.</t>
  </si>
  <si>
    <t>2) Enligt justerad kostnadsbild. Här kan du ange kostnaderna enligt egen uppskattning, exempelvis så att den månatliga genomsnittskostnaden från föregående kalkyl sänks,</t>
  </si>
  <si>
    <t>men istället ökar kostnaderna under månader med stor verksamhet, vi planerade inköp, semestrar o.s.v.</t>
  </si>
  <si>
    <t>3) Enligt bokföring/förverkligade kostnader. Här kan du om du önskar sätta in faktiska kostnader för att se hur väl budget och uppskattning stämde överens med verkligheten.</t>
  </si>
  <si>
    <t xml:space="preserve">Uppskattad </t>
  </si>
  <si>
    <t>totalkostnad:</t>
  </si>
  <si>
    <t>Budgeterad</t>
  </si>
  <si>
    <t>Skillnad:</t>
  </si>
  <si>
    <t>Förverkligad</t>
  </si>
  <si>
    <t>Justerad</t>
  </si>
  <si>
    <t>kostnadsbild:</t>
  </si>
  <si>
    <t>Fliken "Budgetsummering" är enbart en summering som används för funktionalietet, ingenting som kräver åtgärder.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</si>
</sst>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8" formatCode="#,##0.00\ &quot;€&quot;;[Red]\-#,##0.00\ &quot;€&quot;"/>
    <numFmt numFmtId="164" formatCode="0_ ;[Red]\-0\ "/>
    <numFmt numFmtId="165" formatCode="0.00_ ;[Red]\-0.00\ "/>
  </numFmts>
  <fonts count="10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i/>
      <sz val="12"/>
      <color theme="9"/>
      <name val="Aptos Narrow"/>
      <scheme val="minor"/>
    </font>
    <font>
      <sz val="12"/>
      <color theme="1"/>
      <name val="Aptos Narrow"/>
      <scheme val="minor"/>
    </font>
    <font>
      <b/>
      <i/>
      <sz val="12"/>
      <color rgb="FFC00000"/>
      <name val="Aptos Narrow"/>
      <scheme val="minor"/>
    </font>
    <font>
      <b/>
      <i/>
      <sz val="12"/>
      <color theme="1"/>
      <name val="Aptos Narrow"/>
      <scheme val="minor"/>
    </font>
    <font>
      <sz val="8"/>
      <color theme="1"/>
      <name val="Aptos Narrow (Brödtext)"/>
    </font>
    <font>
      <b/>
      <sz val="12"/>
      <color rgb="FFC00000"/>
      <name val="Aptos Narrow"/>
      <scheme val="minor"/>
    </font>
    <font>
      <sz val="8"/>
      <color theme="1"/>
      <name val="Aptos Narrow"/>
      <family val="2"/>
      <scheme val="minor"/>
    </font>
    <font>
      <b/>
      <sz val="12"/>
      <color rgb="FFFF0000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CFF1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1F0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2" borderId="0" xfId="0" applyFill="1"/>
    <xf numFmtId="0" fontId="2" fillId="0" borderId="0" xfId="0" applyFont="1"/>
    <xf numFmtId="0" fontId="3" fillId="0" borderId="0" xfId="0" applyFont="1"/>
    <xf numFmtId="0" fontId="5" fillId="0" borderId="0" xfId="0" applyFont="1"/>
    <xf numFmtId="0" fontId="1" fillId="3" borderId="0" xfId="0" applyFont="1" applyFill="1"/>
    <xf numFmtId="0" fontId="0" fillId="3" borderId="0" xfId="0" applyFill="1"/>
    <xf numFmtId="0" fontId="6" fillId="0" borderId="0" xfId="0" applyFont="1"/>
    <xf numFmtId="1" fontId="0" fillId="3" borderId="0" xfId="0" applyNumberFormat="1" applyFill="1"/>
    <xf numFmtId="8" fontId="0" fillId="0" borderId="0" xfId="0" applyNumberFormat="1"/>
    <xf numFmtId="164" fontId="0" fillId="3" borderId="0" xfId="0" applyNumberFormat="1" applyFill="1"/>
    <xf numFmtId="0" fontId="4" fillId="0" borderId="0" xfId="0" applyFont="1"/>
    <xf numFmtId="0" fontId="0" fillId="0" borderId="0" xfId="0" quotePrefix="1"/>
    <xf numFmtId="0" fontId="9" fillId="0" borderId="0" xfId="0" applyFont="1"/>
    <xf numFmtId="0" fontId="1" fillId="0" borderId="0" xfId="0" applyFont="1" applyFill="1"/>
    <xf numFmtId="0" fontId="0" fillId="0" borderId="0" xfId="0" applyFill="1"/>
    <xf numFmtId="0" fontId="5" fillId="0" borderId="0" xfId="0" applyFont="1" applyFill="1"/>
    <xf numFmtId="1" fontId="0" fillId="0" borderId="0" xfId="0" applyNumberFormat="1" applyFill="1"/>
    <xf numFmtId="164" fontId="0" fillId="0" borderId="0" xfId="0" applyNumberFormat="1" applyFill="1"/>
    <xf numFmtId="165" fontId="0" fillId="0" borderId="0" xfId="0" applyNumberFormat="1" applyFill="1"/>
    <xf numFmtId="0" fontId="8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right"/>
    </xf>
    <xf numFmtId="6" fontId="1" fillId="0" borderId="0" xfId="0" applyNumberFormat="1" applyFont="1" applyFill="1"/>
    <xf numFmtId="0" fontId="0" fillId="4" borderId="0" xfId="0" applyFill="1"/>
    <xf numFmtId="0" fontId="1" fillId="4" borderId="0" xfId="0" applyFont="1" applyFill="1"/>
    <xf numFmtId="0" fontId="3" fillId="4" borderId="0" xfId="0" applyFont="1" applyFill="1"/>
    <xf numFmtId="1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1F0FF"/>
      <color rgb="FFFF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82820-BDF2-6145-A7E8-982EED779DD7}">
  <dimension ref="B2:B31"/>
  <sheetViews>
    <sheetView tabSelected="1" topLeftCell="A7" workbookViewId="0">
      <selection activeCell="B17" sqref="B17"/>
    </sheetView>
  </sheetViews>
  <sheetFormatPr baseColWidth="10" defaultRowHeight="16" x14ac:dyDescent="0.2"/>
  <sheetData>
    <row r="2" spans="2:2" x14ac:dyDescent="0.2">
      <c r="B2" s="1" t="s">
        <v>73</v>
      </c>
    </row>
    <row r="4" spans="2:2" x14ac:dyDescent="0.2">
      <c r="B4" s="5" t="s">
        <v>74</v>
      </c>
    </row>
    <row r="5" spans="2:2" x14ac:dyDescent="0.2">
      <c r="B5" t="s">
        <v>75</v>
      </c>
    </row>
    <row r="6" spans="2:2" x14ac:dyDescent="0.2">
      <c r="B6" t="s">
        <v>103</v>
      </c>
    </row>
    <row r="7" spans="2:2" x14ac:dyDescent="0.2">
      <c r="B7" t="s">
        <v>76</v>
      </c>
    </row>
    <row r="8" spans="2:2" x14ac:dyDescent="0.2">
      <c r="B8" t="s">
        <v>79</v>
      </c>
    </row>
    <row r="9" spans="2:2" x14ac:dyDescent="0.2">
      <c r="B9" t="s">
        <v>80</v>
      </c>
    </row>
    <row r="10" spans="2:2" x14ac:dyDescent="0.2">
      <c r="B10" t="s">
        <v>86</v>
      </c>
    </row>
    <row r="12" spans="2:2" x14ac:dyDescent="0.2">
      <c r="B12" s="1" t="s">
        <v>81</v>
      </c>
    </row>
    <row r="13" spans="2:2" x14ac:dyDescent="0.2">
      <c r="B13" t="s">
        <v>82</v>
      </c>
    </row>
    <row r="14" spans="2:2" x14ac:dyDescent="0.2">
      <c r="B14" t="s">
        <v>106</v>
      </c>
    </row>
    <row r="15" spans="2:2" x14ac:dyDescent="0.2">
      <c r="B15" t="s">
        <v>83</v>
      </c>
    </row>
    <row r="16" spans="2:2" x14ac:dyDescent="0.2">
      <c r="B16" t="s">
        <v>119</v>
      </c>
    </row>
    <row r="17" spans="2:2" x14ac:dyDescent="0.2">
      <c r="B17" t="s">
        <v>85</v>
      </c>
    </row>
    <row r="18" spans="2:2" x14ac:dyDescent="0.2">
      <c r="B18" t="s">
        <v>87</v>
      </c>
    </row>
    <row r="19" spans="2:2" x14ac:dyDescent="0.2">
      <c r="B19" t="s">
        <v>95</v>
      </c>
    </row>
    <row r="20" spans="2:2" x14ac:dyDescent="0.2">
      <c r="B20" t="s">
        <v>88</v>
      </c>
    </row>
    <row r="21" spans="2:2" x14ac:dyDescent="0.2">
      <c r="B21" t="s">
        <v>89</v>
      </c>
    </row>
    <row r="22" spans="2:2" x14ac:dyDescent="0.2">
      <c r="B22" t="s">
        <v>90</v>
      </c>
    </row>
    <row r="23" spans="2:2" x14ac:dyDescent="0.2">
      <c r="B23" s="13" t="s">
        <v>91</v>
      </c>
    </row>
    <row r="24" spans="2:2" x14ac:dyDescent="0.2">
      <c r="B24" s="1" t="s">
        <v>73</v>
      </c>
    </row>
    <row r="25" spans="2:2" x14ac:dyDescent="0.2">
      <c r="B25" t="s">
        <v>107</v>
      </c>
    </row>
    <row r="26" spans="2:2" x14ac:dyDescent="0.2">
      <c r="B26" t="s">
        <v>108</v>
      </c>
    </row>
    <row r="27" spans="2:2" x14ac:dyDescent="0.2">
      <c r="B27" t="s">
        <v>109</v>
      </c>
    </row>
    <row r="28" spans="2:2" x14ac:dyDescent="0.2">
      <c r="B28" t="s">
        <v>110</v>
      </c>
    </row>
    <row r="29" spans="2:2" x14ac:dyDescent="0.2">
      <c r="B29" t="s">
        <v>111</v>
      </c>
    </row>
    <row r="31" spans="2:2" x14ac:dyDescent="0.2">
      <c r="B31" s="14" t="s">
        <v>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775FC-7646-5F48-A4C3-BC5BF80F7880}">
  <dimension ref="A1:S98"/>
  <sheetViews>
    <sheetView topLeftCell="A12" workbookViewId="0">
      <selection activeCell="U38" sqref="U38"/>
    </sheetView>
  </sheetViews>
  <sheetFormatPr baseColWidth="10" defaultRowHeight="16" x14ac:dyDescent="0.2"/>
  <cols>
    <col min="2" max="2" width="27.5" customWidth="1"/>
    <col min="4" max="4" width="11.1640625" bestFit="1" customWidth="1"/>
    <col min="16" max="16" width="12.6640625" customWidth="1"/>
    <col min="17" max="17" width="11.1640625" bestFit="1" customWidth="1"/>
  </cols>
  <sheetData>
    <row r="1" spans="1:19" x14ac:dyDescent="0.2">
      <c r="A1" s="1" t="s">
        <v>94</v>
      </c>
    </row>
    <row r="2" spans="1:19" x14ac:dyDescent="0.2">
      <c r="A2" t="s">
        <v>77</v>
      </c>
    </row>
    <row r="3" spans="1:19" x14ac:dyDescent="0.2">
      <c r="A3" t="s">
        <v>78</v>
      </c>
    </row>
    <row r="5" spans="1:19" x14ac:dyDescent="0.2">
      <c r="A5" s="1"/>
      <c r="C5" s="1" t="s">
        <v>52</v>
      </c>
      <c r="D5" s="1" t="s">
        <v>53</v>
      </c>
      <c r="E5" s="1" t="s">
        <v>54</v>
      </c>
      <c r="F5" s="1" t="s">
        <v>55</v>
      </c>
      <c r="G5" s="1" t="s">
        <v>56</v>
      </c>
      <c r="H5" s="1" t="s">
        <v>57</v>
      </c>
      <c r="I5" s="1" t="s">
        <v>58</v>
      </c>
      <c r="J5" s="1" t="s">
        <v>59</v>
      </c>
      <c r="K5" s="1" t="s">
        <v>60</v>
      </c>
      <c r="L5" s="1" t="s">
        <v>61</v>
      </c>
      <c r="M5" s="1" t="s">
        <v>62</v>
      </c>
      <c r="N5" s="1" t="s">
        <v>63</v>
      </c>
      <c r="O5" s="16"/>
      <c r="P5" s="16"/>
      <c r="Q5" s="16"/>
      <c r="R5" s="16"/>
      <c r="S5" s="16"/>
    </row>
    <row r="6" spans="1:19" x14ac:dyDescent="0.2">
      <c r="A6" s="25" t="s">
        <v>65</v>
      </c>
      <c r="B6" s="25"/>
      <c r="C6" s="26">
        <v>3000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16"/>
      <c r="P6" s="15"/>
      <c r="Q6" s="15"/>
      <c r="R6" s="15"/>
      <c r="S6" s="16"/>
    </row>
    <row r="7" spans="1:19" x14ac:dyDescent="0.2">
      <c r="A7" s="16" t="s">
        <v>64</v>
      </c>
      <c r="B7" s="16"/>
      <c r="C7" s="16"/>
      <c r="D7" s="16">
        <v>5000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</row>
    <row r="8" spans="1:19" x14ac:dyDescent="0.2">
      <c r="A8" s="25" t="s">
        <v>36</v>
      </c>
      <c r="B8" s="25"/>
      <c r="C8" s="25"/>
      <c r="D8" s="26">
        <v>2000</v>
      </c>
      <c r="E8" s="26">
        <v>2000</v>
      </c>
      <c r="F8" s="27"/>
      <c r="G8" s="26">
        <v>2000</v>
      </c>
      <c r="H8" s="27"/>
      <c r="I8" s="26">
        <v>2000</v>
      </c>
      <c r="J8" s="27"/>
      <c r="K8" s="26">
        <v>2000</v>
      </c>
      <c r="L8" s="27"/>
      <c r="M8" s="26">
        <v>2000</v>
      </c>
      <c r="N8" s="25"/>
      <c r="O8" s="16"/>
      <c r="P8" s="16"/>
      <c r="Q8" s="16"/>
      <c r="R8" s="16"/>
      <c r="S8" s="16"/>
    </row>
    <row r="9" spans="1:19" x14ac:dyDescent="0.2">
      <c r="A9" s="16" t="s">
        <v>35</v>
      </c>
      <c r="B9" s="16"/>
      <c r="C9" s="16"/>
      <c r="D9" s="16"/>
      <c r="E9" s="16"/>
      <c r="F9" s="15"/>
      <c r="G9" s="16">
        <v>5000</v>
      </c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</row>
    <row r="10" spans="1:19" x14ac:dyDescent="0.2">
      <c r="A10" s="25" t="s">
        <v>27</v>
      </c>
      <c r="B10" s="25"/>
      <c r="C10" s="25"/>
      <c r="D10" s="25"/>
      <c r="E10" s="25"/>
      <c r="F10" s="25"/>
      <c r="G10" s="25"/>
      <c r="H10" s="25"/>
      <c r="I10" s="25"/>
      <c r="J10" s="25"/>
      <c r="K10" s="25">
        <v>2400</v>
      </c>
      <c r="L10" s="25"/>
      <c r="M10" s="25"/>
      <c r="N10" s="25"/>
      <c r="O10" s="16"/>
      <c r="P10" s="16"/>
      <c r="Q10" s="16"/>
      <c r="R10" s="16"/>
      <c r="S10" s="16"/>
    </row>
    <row r="11" spans="1:19" x14ac:dyDescent="0.2">
      <c r="A11" s="16" t="s">
        <v>67</v>
      </c>
      <c r="B11" s="16"/>
      <c r="C11" s="16"/>
      <c r="D11" s="16">
        <v>8000</v>
      </c>
      <c r="E11" s="16"/>
      <c r="F11" s="16"/>
      <c r="G11" s="16"/>
      <c r="H11" s="16"/>
      <c r="I11" s="16">
        <v>14300</v>
      </c>
      <c r="J11" s="16"/>
      <c r="K11" s="16">
        <v>6000</v>
      </c>
      <c r="L11" s="16"/>
      <c r="M11" s="16"/>
      <c r="N11" s="16"/>
      <c r="O11" s="16"/>
      <c r="P11" s="16"/>
      <c r="Q11" s="16"/>
      <c r="R11" s="16"/>
      <c r="S11" s="16"/>
    </row>
    <row r="12" spans="1:19" x14ac:dyDescent="0.2">
      <c r="A12" s="25" t="s">
        <v>93</v>
      </c>
      <c r="B12" s="25"/>
      <c r="C12" s="25"/>
      <c r="D12" s="25"/>
      <c r="E12" s="25"/>
      <c r="F12" s="25"/>
      <c r="G12" s="25"/>
      <c r="H12" s="25"/>
      <c r="I12" s="25">
        <v>400</v>
      </c>
      <c r="J12" s="25"/>
      <c r="K12" s="25"/>
      <c r="L12" s="25"/>
      <c r="M12" s="25"/>
      <c r="N12" s="25"/>
      <c r="O12" s="16"/>
      <c r="P12" s="16"/>
      <c r="Q12" s="16"/>
      <c r="R12" s="16"/>
      <c r="S12" s="16"/>
    </row>
    <row r="13" spans="1:19" x14ac:dyDescent="0.2">
      <c r="A13" s="16" t="s">
        <v>68</v>
      </c>
      <c r="B13" s="16"/>
      <c r="C13" s="16"/>
      <c r="D13" s="16">
        <v>5000</v>
      </c>
      <c r="E13" s="16"/>
      <c r="F13" s="16"/>
      <c r="G13" s="16"/>
      <c r="H13" s="16">
        <v>2000</v>
      </c>
      <c r="I13" s="16"/>
      <c r="J13" s="16"/>
      <c r="K13" s="16">
        <v>6000</v>
      </c>
      <c r="L13" s="16"/>
      <c r="M13" s="16"/>
      <c r="N13" s="16"/>
      <c r="O13" s="16"/>
      <c r="P13" s="16"/>
      <c r="Q13" s="16"/>
      <c r="R13" s="16"/>
      <c r="S13" s="16"/>
    </row>
    <row r="14" spans="1:19" x14ac:dyDescent="0.2">
      <c r="A14" s="25" t="s">
        <v>92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16"/>
      <c r="P14" s="16"/>
      <c r="Q14" s="16"/>
      <c r="R14" s="16"/>
      <c r="S14" s="16"/>
    </row>
    <row r="15" spans="1:19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5"/>
      <c r="Q15" s="16"/>
      <c r="R15" s="16"/>
      <c r="S15" s="16"/>
    </row>
    <row r="16" spans="1:19" x14ac:dyDescent="0.2">
      <c r="A16" s="1" t="s">
        <v>15</v>
      </c>
      <c r="C16">
        <f t="shared" ref="C16:N16" si="0">SUM(C6:C15)</f>
        <v>3000</v>
      </c>
      <c r="D16">
        <f t="shared" si="0"/>
        <v>20000</v>
      </c>
      <c r="E16">
        <f t="shared" si="0"/>
        <v>2000</v>
      </c>
      <c r="F16">
        <f t="shared" si="0"/>
        <v>0</v>
      </c>
      <c r="G16">
        <f t="shared" si="0"/>
        <v>7000</v>
      </c>
      <c r="H16">
        <f t="shared" si="0"/>
        <v>2000</v>
      </c>
      <c r="I16">
        <f t="shared" si="0"/>
        <v>16700</v>
      </c>
      <c r="J16">
        <f t="shared" si="0"/>
        <v>0</v>
      </c>
      <c r="K16">
        <f t="shared" si="0"/>
        <v>16400</v>
      </c>
      <c r="L16">
        <f t="shared" si="0"/>
        <v>0</v>
      </c>
      <c r="M16">
        <f t="shared" si="0"/>
        <v>2000</v>
      </c>
      <c r="N16">
        <f t="shared" si="0"/>
        <v>0</v>
      </c>
      <c r="O16" s="16"/>
      <c r="P16" s="16"/>
      <c r="Q16" s="16"/>
      <c r="R16" s="16"/>
      <c r="S16" s="16"/>
    </row>
    <row r="17" spans="1:19" x14ac:dyDescent="0.2">
      <c r="O17" s="16"/>
      <c r="P17" s="16"/>
      <c r="Q17" s="16"/>
      <c r="R17" s="16"/>
      <c r="S17" s="16"/>
    </row>
    <row r="20" spans="1:19" x14ac:dyDescent="0.2">
      <c r="A20" s="1" t="s">
        <v>72</v>
      </c>
    </row>
    <row r="21" spans="1:19" x14ac:dyDescent="0.2">
      <c r="A21" t="s">
        <v>104</v>
      </c>
    </row>
    <row r="22" spans="1:19" x14ac:dyDescent="0.2">
      <c r="P22" s="15" t="s">
        <v>112</v>
      </c>
      <c r="Q22" s="15" t="s">
        <v>114</v>
      </c>
      <c r="R22" s="15" t="s">
        <v>115</v>
      </c>
    </row>
    <row r="23" spans="1:19" x14ac:dyDescent="0.2">
      <c r="B23" s="1"/>
      <c r="C23" s="1" t="s">
        <v>52</v>
      </c>
      <c r="D23" s="1" t="s">
        <v>53</v>
      </c>
      <c r="E23" s="1" t="s">
        <v>54</v>
      </c>
      <c r="F23" s="1" t="s">
        <v>55</v>
      </c>
      <c r="G23" s="1" t="s">
        <v>56</v>
      </c>
      <c r="H23" s="1" t="s">
        <v>57</v>
      </c>
      <c r="I23" s="1" t="s">
        <v>58</v>
      </c>
      <c r="J23" s="1" t="s">
        <v>59</v>
      </c>
      <c r="K23" s="1" t="s">
        <v>60</v>
      </c>
      <c r="L23" s="1" t="s">
        <v>61</v>
      </c>
      <c r="M23" s="1" t="s">
        <v>62</v>
      </c>
      <c r="N23" s="1" t="s">
        <v>63</v>
      </c>
      <c r="P23" s="15" t="s">
        <v>113</v>
      </c>
      <c r="Q23" s="15" t="s">
        <v>113</v>
      </c>
    </row>
    <row r="24" spans="1:19" x14ac:dyDescent="0.2">
      <c r="A24" t="s">
        <v>97</v>
      </c>
      <c r="C24" s="9">
        <f>Budgetsummering!I22</f>
        <v>6083.3333333333339</v>
      </c>
      <c r="D24" s="9">
        <f>Budgetsummering!I22</f>
        <v>6083.3333333333339</v>
      </c>
      <c r="E24" s="9">
        <f>Budgetsummering!I22</f>
        <v>6083.3333333333339</v>
      </c>
      <c r="F24" s="9">
        <f>Budgetsummering!I22</f>
        <v>6083.3333333333339</v>
      </c>
      <c r="G24" s="9">
        <f>Budgetsummering!I22</f>
        <v>6083.3333333333339</v>
      </c>
      <c r="H24" s="9">
        <f>Budgetsummering!I22</f>
        <v>6083.3333333333339</v>
      </c>
      <c r="I24" s="9">
        <f>Budgetsummering!I22</f>
        <v>6083.3333333333339</v>
      </c>
      <c r="J24" s="9">
        <f>Budgetsummering!I22</f>
        <v>6083.3333333333339</v>
      </c>
      <c r="K24" s="9">
        <f>Budgetsummering!I22</f>
        <v>6083.3333333333339</v>
      </c>
      <c r="L24" s="9">
        <f>Budgetsummering!I22</f>
        <v>6083.3333333333339</v>
      </c>
      <c r="M24" s="9">
        <f>Budgetsummering!I22</f>
        <v>6083.3333333333339</v>
      </c>
      <c r="N24" s="9">
        <f>Budgetsummering!I22</f>
        <v>6083.3333333333339</v>
      </c>
      <c r="P24" s="9">
        <f>C24+D24+E24+F24+G24+H24+I24+J24+K24+L24+M24+N24</f>
        <v>73000.000000000015</v>
      </c>
      <c r="Q24" s="9">
        <f>Budgetsummering!F22</f>
        <v>73000</v>
      </c>
      <c r="R24" s="11">
        <f>Q24-P24</f>
        <v>0</v>
      </c>
    </row>
    <row r="25" spans="1:19" x14ac:dyDescent="0.2">
      <c r="A25" s="8" t="s">
        <v>98</v>
      </c>
    </row>
    <row r="26" spans="1:19" x14ac:dyDescent="0.2">
      <c r="A26" t="s">
        <v>69</v>
      </c>
      <c r="C26" s="11">
        <f>C16</f>
        <v>3000</v>
      </c>
      <c r="D26" s="11">
        <f t="shared" ref="D26:N26" si="1">D16+C27</f>
        <v>16916.666666666664</v>
      </c>
      <c r="E26" s="11">
        <f t="shared" si="1"/>
        <v>12833.33333333333</v>
      </c>
      <c r="F26" s="11">
        <f t="shared" si="1"/>
        <v>6749.9999999999964</v>
      </c>
      <c r="G26" s="11">
        <f t="shared" si="1"/>
        <v>7666.6666666666624</v>
      </c>
      <c r="H26" s="11">
        <f t="shared" si="1"/>
        <v>3583.3333333333285</v>
      </c>
      <c r="I26" s="11">
        <f t="shared" si="1"/>
        <v>14199.999999999995</v>
      </c>
      <c r="J26" s="11">
        <f t="shared" si="1"/>
        <v>8116.6666666666606</v>
      </c>
      <c r="K26" s="11">
        <f t="shared" si="1"/>
        <v>18433.333333333328</v>
      </c>
      <c r="L26" s="11">
        <f t="shared" si="1"/>
        <v>12349.999999999995</v>
      </c>
      <c r="M26" s="11">
        <f t="shared" si="1"/>
        <v>8266.6666666666606</v>
      </c>
      <c r="N26" s="11">
        <f t="shared" si="1"/>
        <v>2183.3333333333267</v>
      </c>
    </row>
    <row r="27" spans="1:19" x14ac:dyDescent="0.2">
      <c r="A27" t="s">
        <v>70</v>
      </c>
      <c r="C27" s="11">
        <f t="shared" ref="C27:N27" si="2">C26-C24</f>
        <v>-3083.3333333333339</v>
      </c>
      <c r="D27" s="11">
        <f t="shared" si="2"/>
        <v>10833.33333333333</v>
      </c>
      <c r="E27" s="11">
        <f t="shared" si="2"/>
        <v>6749.9999999999964</v>
      </c>
      <c r="F27" s="11">
        <f t="shared" si="2"/>
        <v>666.66666666666242</v>
      </c>
      <c r="G27" s="11">
        <f t="shared" si="2"/>
        <v>1583.3333333333285</v>
      </c>
      <c r="H27" s="11">
        <f t="shared" si="2"/>
        <v>-2500.0000000000055</v>
      </c>
      <c r="I27" s="11">
        <f t="shared" si="2"/>
        <v>8116.6666666666606</v>
      </c>
      <c r="J27" s="11">
        <f t="shared" si="2"/>
        <v>2033.3333333333267</v>
      </c>
      <c r="K27" s="11">
        <f t="shared" si="2"/>
        <v>12349.999999999995</v>
      </c>
      <c r="L27" s="11">
        <f t="shared" si="2"/>
        <v>6266.6666666666606</v>
      </c>
      <c r="M27" s="11">
        <f t="shared" si="2"/>
        <v>2183.3333333333267</v>
      </c>
      <c r="N27" s="11">
        <f t="shared" si="2"/>
        <v>-3900.0000000000073</v>
      </c>
    </row>
    <row r="29" spans="1:19" x14ac:dyDescent="0.2">
      <c r="A29" s="1" t="s">
        <v>71</v>
      </c>
      <c r="D29" s="10">
        <f>N27</f>
        <v>-3900.0000000000073</v>
      </c>
    </row>
    <row r="32" spans="1:19" x14ac:dyDescent="0.2">
      <c r="A32" s="1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</row>
    <row r="33" spans="1:18" x14ac:dyDescent="0.2">
      <c r="A33" s="1" t="s">
        <v>99</v>
      </c>
      <c r="O33" s="16"/>
      <c r="P33" s="16"/>
      <c r="Q33" s="16"/>
      <c r="R33" s="16"/>
    </row>
    <row r="34" spans="1:18" x14ac:dyDescent="0.2">
      <c r="A34" t="s">
        <v>101</v>
      </c>
      <c r="O34" s="16"/>
      <c r="P34" s="16"/>
      <c r="Q34" s="16"/>
      <c r="R34" s="16"/>
    </row>
    <row r="35" spans="1:18" x14ac:dyDescent="0.2">
      <c r="O35" s="16"/>
      <c r="P35" s="15" t="s">
        <v>117</v>
      </c>
      <c r="Q35" s="15" t="s">
        <v>114</v>
      </c>
      <c r="R35" s="15" t="s">
        <v>115</v>
      </c>
    </row>
    <row r="36" spans="1:18" x14ac:dyDescent="0.2">
      <c r="B36" s="1"/>
      <c r="C36" s="1" t="s">
        <v>52</v>
      </c>
      <c r="D36" s="1" t="s">
        <v>53</v>
      </c>
      <c r="E36" s="1" t="s">
        <v>54</v>
      </c>
      <c r="F36" s="1" t="s">
        <v>55</v>
      </c>
      <c r="G36" s="1" t="s">
        <v>56</v>
      </c>
      <c r="H36" s="1" t="s">
        <v>57</v>
      </c>
      <c r="I36" s="1" t="s">
        <v>58</v>
      </c>
      <c r="J36" s="1" t="s">
        <v>59</v>
      </c>
      <c r="K36" s="1" t="s">
        <v>60</v>
      </c>
      <c r="L36" s="1" t="s">
        <v>61</v>
      </c>
      <c r="M36" s="1" t="s">
        <v>62</v>
      </c>
      <c r="N36" s="1" t="s">
        <v>63</v>
      </c>
      <c r="O36" s="16"/>
      <c r="P36" s="15" t="s">
        <v>118</v>
      </c>
      <c r="Q36" s="15" t="s">
        <v>113</v>
      </c>
    </row>
    <row r="37" spans="1:18" x14ac:dyDescent="0.2">
      <c r="A37" t="s">
        <v>100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16"/>
      <c r="P37" s="9">
        <f>C37+D37+E37+F37+G37+H37+I37+J37+K37+L37+M37+N37</f>
        <v>0</v>
      </c>
      <c r="Q37" s="9">
        <f>Budgetsummering!F22</f>
        <v>73000</v>
      </c>
      <c r="R37" s="11">
        <f>Q37-P37</f>
        <v>73000</v>
      </c>
    </row>
    <row r="38" spans="1:18" x14ac:dyDescent="0.2">
      <c r="A38" s="8"/>
      <c r="O38" s="16"/>
      <c r="P38" s="16"/>
      <c r="Q38" s="16"/>
      <c r="R38" s="16"/>
    </row>
    <row r="39" spans="1:18" x14ac:dyDescent="0.2">
      <c r="A39" t="s">
        <v>69</v>
      </c>
      <c r="C39" s="11">
        <f>C16</f>
        <v>3000</v>
      </c>
      <c r="D39" s="11">
        <f>D16+C40</f>
        <v>23000</v>
      </c>
      <c r="E39" s="11">
        <f>E16+D40</f>
        <v>25000</v>
      </c>
      <c r="F39" s="11">
        <f>F16+E40</f>
        <v>25000</v>
      </c>
      <c r="G39" s="11">
        <f>G16+F40</f>
        <v>32000</v>
      </c>
      <c r="H39" s="11">
        <f>H16+G40</f>
        <v>34000</v>
      </c>
      <c r="I39" s="11">
        <f>I16+H40</f>
        <v>50700</v>
      </c>
      <c r="J39" s="11">
        <f>J16+I40</f>
        <v>50700</v>
      </c>
      <c r="K39" s="11">
        <f>K16+J40</f>
        <v>67100</v>
      </c>
      <c r="L39" s="11">
        <f>L16+K40</f>
        <v>67100</v>
      </c>
      <c r="M39" s="11">
        <f>M16+L40</f>
        <v>69100</v>
      </c>
      <c r="N39" s="11">
        <f>N16+M40</f>
        <v>69100</v>
      </c>
      <c r="O39" s="16"/>
      <c r="P39" s="16"/>
      <c r="Q39" s="16"/>
      <c r="R39" s="16"/>
    </row>
    <row r="40" spans="1:18" x14ac:dyDescent="0.2">
      <c r="A40" t="s">
        <v>70</v>
      </c>
      <c r="C40" s="11">
        <f t="shared" ref="C40" si="3">C39-C37</f>
        <v>3000</v>
      </c>
      <c r="D40" s="11">
        <f t="shared" ref="D40" si="4">D39-D37</f>
        <v>23000</v>
      </c>
      <c r="E40" s="11">
        <f t="shared" ref="E40" si="5">E39-E37</f>
        <v>25000</v>
      </c>
      <c r="F40" s="11">
        <f t="shared" ref="F40" si="6">F39-F37</f>
        <v>25000</v>
      </c>
      <c r="G40" s="11">
        <f t="shared" ref="G40" si="7">G39-G37</f>
        <v>32000</v>
      </c>
      <c r="H40" s="11">
        <f t="shared" ref="H40" si="8">H39-H37</f>
        <v>34000</v>
      </c>
      <c r="I40" s="11">
        <f t="shared" ref="I40" si="9">I39-I37</f>
        <v>50700</v>
      </c>
      <c r="J40" s="11">
        <f t="shared" ref="J40" si="10">J39-J37</f>
        <v>50700</v>
      </c>
      <c r="K40" s="11">
        <f t="shared" ref="K40" si="11">K39-K37</f>
        <v>67100</v>
      </c>
      <c r="L40" s="11">
        <f t="shared" ref="L40" si="12">L39-L37</f>
        <v>67100</v>
      </c>
      <c r="M40" s="11">
        <f t="shared" ref="M40" si="13">M39-M37</f>
        <v>69100</v>
      </c>
      <c r="N40" s="11">
        <f t="shared" ref="N40" si="14">N39-N37</f>
        <v>69100</v>
      </c>
      <c r="O40" s="16"/>
      <c r="P40" s="16"/>
      <c r="Q40" s="16"/>
      <c r="R40" s="16"/>
    </row>
    <row r="41" spans="1:18" x14ac:dyDescent="0.2">
      <c r="O41" s="16"/>
      <c r="P41" s="16"/>
      <c r="Q41" s="16"/>
      <c r="R41" s="16"/>
    </row>
    <row r="42" spans="1:18" x14ac:dyDescent="0.2">
      <c r="A42" s="1" t="s">
        <v>71</v>
      </c>
      <c r="D42" s="10">
        <f>N40</f>
        <v>69100</v>
      </c>
      <c r="O42" s="16"/>
      <c r="P42" s="16"/>
      <c r="Q42" s="16"/>
      <c r="R42" s="16"/>
    </row>
    <row r="43" spans="1:18" x14ac:dyDescent="0.2">
      <c r="O43" s="16"/>
      <c r="P43" s="16"/>
      <c r="Q43" s="16"/>
      <c r="R43" s="16"/>
    </row>
    <row r="44" spans="1:18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</row>
    <row r="45" spans="1:18" x14ac:dyDescent="0.2">
      <c r="A45" s="17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</row>
    <row r="46" spans="1:18" x14ac:dyDescent="0.2">
      <c r="A46" s="16"/>
      <c r="B46" s="16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6"/>
      <c r="P46" s="16"/>
      <c r="Q46" s="16"/>
      <c r="R46" s="16"/>
    </row>
    <row r="47" spans="1:18" x14ac:dyDescent="0.2">
      <c r="A47" s="1" t="s">
        <v>102</v>
      </c>
      <c r="O47" s="16"/>
      <c r="P47" s="16"/>
      <c r="Q47" s="16"/>
      <c r="R47" s="16"/>
    </row>
    <row r="48" spans="1:18" x14ac:dyDescent="0.2">
      <c r="A48" t="s">
        <v>105</v>
      </c>
      <c r="O48" s="16"/>
      <c r="P48" s="16"/>
      <c r="Q48" s="16"/>
      <c r="R48" s="16"/>
    </row>
    <row r="49" spans="1:18" x14ac:dyDescent="0.2">
      <c r="O49" s="16"/>
      <c r="P49" s="15" t="s">
        <v>116</v>
      </c>
      <c r="Q49" s="15" t="s">
        <v>114</v>
      </c>
      <c r="R49" s="15" t="s">
        <v>115</v>
      </c>
    </row>
    <row r="50" spans="1:18" x14ac:dyDescent="0.2">
      <c r="B50" s="1"/>
      <c r="C50" s="1" t="s">
        <v>52</v>
      </c>
      <c r="D50" s="1" t="s">
        <v>53</v>
      </c>
      <c r="E50" s="1" t="s">
        <v>54</v>
      </c>
      <c r="F50" s="1" t="s">
        <v>55</v>
      </c>
      <c r="G50" s="1" t="s">
        <v>56</v>
      </c>
      <c r="H50" s="1" t="s">
        <v>57</v>
      </c>
      <c r="I50" s="1" t="s">
        <v>58</v>
      </c>
      <c r="J50" s="1" t="s">
        <v>59</v>
      </c>
      <c r="K50" s="1" t="s">
        <v>60</v>
      </c>
      <c r="L50" s="1" t="s">
        <v>61</v>
      </c>
      <c r="M50" s="1" t="s">
        <v>62</v>
      </c>
      <c r="N50" s="1" t="s">
        <v>63</v>
      </c>
      <c r="O50" s="16"/>
      <c r="P50" s="15" t="s">
        <v>113</v>
      </c>
      <c r="Q50" s="15" t="s">
        <v>113</v>
      </c>
    </row>
    <row r="51" spans="1:18" x14ac:dyDescent="0.2">
      <c r="A51" t="s">
        <v>100</v>
      </c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16"/>
      <c r="P51" s="9">
        <f>C51+D51+E51+F51+G51+H51+I51+J51+K51+L51+M51+N51</f>
        <v>0</v>
      </c>
      <c r="Q51" s="9">
        <f>Budgetsummering!F22</f>
        <v>73000</v>
      </c>
      <c r="R51" s="11">
        <f>Q51-P51</f>
        <v>73000</v>
      </c>
    </row>
    <row r="52" spans="1:18" x14ac:dyDescent="0.2">
      <c r="A52" s="8"/>
      <c r="O52" s="16"/>
      <c r="P52" s="16"/>
      <c r="Q52" s="16"/>
      <c r="R52" s="16"/>
    </row>
    <row r="53" spans="1:18" x14ac:dyDescent="0.2">
      <c r="A53" t="s">
        <v>69</v>
      </c>
      <c r="C53" s="11">
        <f>C16</f>
        <v>3000</v>
      </c>
      <c r="D53" s="11">
        <f>D16+C54</f>
        <v>23000</v>
      </c>
      <c r="E53" s="11">
        <f>E16+D54</f>
        <v>25000</v>
      </c>
      <c r="F53" s="11">
        <f>F16+E54</f>
        <v>25000</v>
      </c>
      <c r="G53" s="11">
        <f>G16+F54</f>
        <v>32000</v>
      </c>
      <c r="H53" s="11">
        <f>H16+G54</f>
        <v>34000</v>
      </c>
      <c r="I53" s="11">
        <f>I16+H54</f>
        <v>50700</v>
      </c>
      <c r="J53" s="11">
        <f>J16+I54</f>
        <v>50700</v>
      </c>
      <c r="K53" s="11">
        <f>K16+J54</f>
        <v>67100</v>
      </c>
      <c r="L53" s="11">
        <f>L16+K54</f>
        <v>67100</v>
      </c>
      <c r="M53" s="11">
        <f>M16+L54</f>
        <v>69100</v>
      </c>
      <c r="N53" s="11">
        <f>N16+M54</f>
        <v>69100</v>
      </c>
      <c r="O53" s="16"/>
      <c r="P53" s="16"/>
      <c r="Q53" s="16"/>
      <c r="R53" s="16"/>
    </row>
    <row r="54" spans="1:18" x14ac:dyDescent="0.2">
      <c r="A54" t="s">
        <v>70</v>
      </c>
      <c r="C54" s="11">
        <f t="shared" ref="C54" si="15">C53-C51</f>
        <v>3000</v>
      </c>
      <c r="D54" s="11">
        <f t="shared" ref="D54" si="16">D53-D51</f>
        <v>23000</v>
      </c>
      <c r="E54" s="11">
        <f t="shared" ref="E54" si="17">E53-E51</f>
        <v>25000</v>
      </c>
      <c r="F54" s="11">
        <f t="shared" ref="F54" si="18">F53-F51</f>
        <v>25000</v>
      </c>
      <c r="G54" s="11">
        <f t="shared" ref="G54" si="19">G53-G51</f>
        <v>32000</v>
      </c>
      <c r="H54" s="11">
        <f t="shared" ref="H54" si="20">H53-H51</f>
        <v>34000</v>
      </c>
      <c r="I54" s="11">
        <f t="shared" ref="I54" si="21">I53-I51</f>
        <v>50700</v>
      </c>
      <c r="J54" s="11">
        <f t="shared" ref="J54" si="22">J53-J51</f>
        <v>50700</v>
      </c>
      <c r="K54" s="11">
        <f t="shared" ref="K54" si="23">K53-K51</f>
        <v>67100</v>
      </c>
      <c r="L54" s="11">
        <f t="shared" ref="L54" si="24">L53-L51</f>
        <v>67100</v>
      </c>
      <c r="M54" s="11">
        <f t="shared" ref="M54" si="25">M53-M51</f>
        <v>69100</v>
      </c>
      <c r="N54" s="11">
        <f t="shared" ref="N54" si="26">N53-N51</f>
        <v>69100</v>
      </c>
      <c r="O54" s="16"/>
      <c r="P54" s="16"/>
      <c r="Q54" s="16"/>
      <c r="R54" s="16"/>
    </row>
    <row r="55" spans="1:18" x14ac:dyDescent="0.2">
      <c r="O55" s="16"/>
      <c r="P55" s="16"/>
      <c r="Q55" s="16"/>
      <c r="R55" s="16"/>
    </row>
    <row r="56" spans="1:18" x14ac:dyDescent="0.2">
      <c r="A56" s="1" t="s">
        <v>71</v>
      </c>
      <c r="D56" s="10">
        <f>N54</f>
        <v>69100</v>
      </c>
      <c r="O56" s="16"/>
      <c r="P56" s="16"/>
      <c r="Q56" s="16"/>
      <c r="R56" s="16"/>
    </row>
    <row r="57" spans="1:18" x14ac:dyDescent="0.2">
      <c r="O57" s="16"/>
      <c r="P57" s="16"/>
      <c r="Q57" s="16"/>
      <c r="R57" s="16"/>
    </row>
    <row r="58" spans="1:18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</row>
    <row r="59" spans="1:18" x14ac:dyDescent="0.2">
      <c r="A59" s="16"/>
      <c r="B59" s="16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6"/>
      <c r="P59" s="15"/>
      <c r="Q59" s="15"/>
      <c r="R59" s="15"/>
    </row>
    <row r="60" spans="1:18" x14ac:dyDescent="0.2">
      <c r="A60" s="17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</row>
    <row r="61" spans="1:18" x14ac:dyDescent="0.2">
      <c r="A61" s="16"/>
      <c r="B61" s="16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6"/>
      <c r="P61" s="18"/>
      <c r="Q61" s="16"/>
      <c r="R61" s="20"/>
    </row>
    <row r="62" spans="1:18" x14ac:dyDescent="0.2">
      <c r="A62" s="16"/>
      <c r="B62" s="16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6"/>
      <c r="P62" s="18"/>
      <c r="Q62" s="16"/>
      <c r="R62" s="20"/>
    </row>
    <row r="63" spans="1:18" x14ac:dyDescent="0.2">
      <c r="A63" s="16"/>
      <c r="B63" s="16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6"/>
      <c r="P63" s="18"/>
      <c r="Q63" s="16"/>
      <c r="R63" s="20"/>
    </row>
    <row r="64" spans="1:18" x14ac:dyDescent="0.2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20"/>
    </row>
    <row r="65" spans="1:18" x14ac:dyDescent="0.2">
      <c r="A65" s="17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20"/>
    </row>
    <row r="66" spans="1:18" x14ac:dyDescent="0.2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8"/>
      <c r="Q66" s="16"/>
      <c r="R66" s="20"/>
    </row>
    <row r="67" spans="1:18" x14ac:dyDescent="0.2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8"/>
      <c r="Q67" s="16"/>
      <c r="R67" s="20"/>
    </row>
    <row r="68" spans="1:18" x14ac:dyDescent="0.2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8"/>
      <c r="Q68" s="16"/>
      <c r="R68" s="20"/>
    </row>
    <row r="69" spans="1:18" x14ac:dyDescent="0.2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20"/>
    </row>
    <row r="70" spans="1:18" x14ac:dyDescent="0.2">
      <c r="A70" s="17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20"/>
    </row>
    <row r="71" spans="1:18" x14ac:dyDescent="0.2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8"/>
      <c r="Q71" s="16"/>
      <c r="R71" s="20"/>
    </row>
    <row r="72" spans="1:18" x14ac:dyDescent="0.2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8"/>
      <c r="Q72" s="16"/>
      <c r="R72" s="20"/>
    </row>
    <row r="73" spans="1:18" x14ac:dyDescent="0.2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20"/>
    </row>
    <row r="74" spans="1:18" x14ac:dyDescent="0.2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8"/>
      <c r="Q74" s="16"/>
      <c r="R74" s="20"/>
    </row>
    <row r="75" spans="1:18" x14ac:dyDescent="0.2">
      <c r="A75" s="21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8"/>
      <c r="Q75" s="16"/>
      <c r="R75" s="20"/>
    </row>
    <row r="76" spans="1:18" x14ac:dyDescent="0.2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20"/>
    </row>
    <row r="77" spans="1:18" x14ac:dyDescent="0.2">
      <c r="A77" s="22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23"/>
      <c r="P77" s="18"/>
      <c r="Q77" s="18"/>
      <c r="R77" s="20"/>
    </row>
    <row r="78" spans="1:18" x14ac:dyDescent="0.2">
      <c r="A78" s="22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</row>
    <row r="79" spans="1:18" x14ac:dyDescent="0.2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</row>
    <row r="80" spans="1:18" x14ac:dyDescent="0.2">
      <c r="A80" s="15"/>
      <c r="B80" s="16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6"/>
      <c r="P80" s="18"/>
      <c r="Q80" s="16"/>
      <c r="R80" s="16"/>
    </row>
    <row r="81" spans="1:18" x14ac:dyDescent="0.2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</row>
    <row r="82" spans="1:18" x14ac:dyDescent="0.2">
      <c r="A82" s="16"/>
      <c r="B82" s="16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6"/>
      <c r="P82" s="16"/>
      <c r="Q82" s="16"/>
      <c r="R82" s="16"/>
    </row>
    <row r="83" spans="1:18" x14ac:dyDescent="0.2">
      <c r="A83" s="16"/>
      <c r="B83" s="16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6"/>
      <c r="P83" s="16"/>
      <c r="Q83" s="16"/>
      <c r="R83" s="16"/>
    </row>
    <row r="84" spans="1:18" x14ac:dyDescent="0.2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</row>
    <row r="85" spans="1:18" x14ac:dyDescent="0.2">
      <c r="A85" s="15"/>
      <c r="B85" s="16"/>
      <c r="C85" s="24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</row>
    <row r="86" spans="1:18" x14ac:dyDescent="0.2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</row>
    <row r="87" spans="1:18" x14ac:dyDescent="0.2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</row>
    <row r="88" spans="1:18" x14ac:dyDescent="0.2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</row>
    <row r="89" spans="1:18" x14ac:dyDescent="0.2">
      <c r="A89" s="22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</row>
    <row r="90" spans="1:18" x14ac:dyDescent="0.2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</row>
    <row r="91" spans="1:18" x14ac:dyDescent="0.2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</row>
    <row r="92" spans="1:18" x14ac:dyDescent="0.2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</row>
    <row r="93" spans="1:18" x14ac:dyDescent="0.2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</row>
    <row r="94" spans="1:18" x14ac:dyDescent="0.2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</row>
    <row r="95" spans="1:18" x14ac:dyDescent="0.2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</row>
    <row r="96" spans="1:18" x14ac:dyDescent="0.2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</row>
    <row r="97" spans="1:18" x14ac:dyDescent="0.2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</row>
    <row r="98" spans="1:18" x14ac:dyDescent="0.2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0F9EE-46DC-724F-B8DE-C7E45C90AE47}">
  <dimension ref="B4:F110"/>
  <sheetViews>
    <sheetView workbookViewId="0">
      <selection activeCell="K94" sqref="K94"/>
    </sheetView>
  </sheetViews>
  <sheetFormatPr baseColWidth="10" defaultColWidth="11.1640625" defaultRowHeight="16" x14ac:dyDescent="0.2"/>
  <cols>
    <col min="3" max="3" width="28.1640625" customWidth="1"/>
  </cols>
  <sheetData>
    <row r="4" spans="2:6" x14ac:dyDescent="0.2">
      <c r="B4" s="1" t="s">
        <v>0</v>
      </c>
      <c r="D4" s="2" t="s">
        <v>39</v>
      </c>
      <c r="E4" s="2"/>
      <c r="F4" s="2"/>
    </row>
    <row r="6" spans="2:6" x14ac:dyDescent="0.2">
      <c r="B6" s="1" t="s">
        <v>1</v>
      </c>
      <c r="F6" s="2">
        <v>12000</v>
      </c>
    </row>
    <row r="7" spans="2:6" x14ac:dyDescent="0.2">
      <c r="B7" s="1" t="s">
        <v>2</v>
      </c>
      <c r="F7" s="2">
        <v>5000</v>
      </c>
    </row>
    <row r="9" spans="2:6" x14ac:dyDescent="0.2">
      <c r="B9" s="1" t="s">
        <v>3</v>
      </c>
      <c r="D9" s="1" t="s">
        <v>4</v>
      </c>
      <c r="E9" s="1" t="s">
        <v>5</v>
      </c>
      <c r="F9" s="1" t="s">
        <v>6</v>
      </c>
    </row>
    <row r="11" spans="2:6" x14ac:dyDescent="0.2">
      <c r="B11" s="3" t="s">
        <v>7</v>
      </c>
    </row>
    <row r="13" spans="2:6" x14ac:dyDescent="0.2">
      <c r="B13" s="1" t="s">
        <v>8</v>
      </c>
    </row>
    <row r="14" spans="2:6" x14ac:dyDescent="0.2">
      <c r="B14" t="s">
        <v>9</v>
      </c>
      <c r="D14" s="2">
        <v>40000</v>
      </c>
    </row>
    <row r="15" spans="2:6" x14ac:dyDescent="0.2">
      <c r="B15" t="s">
        <v>10</v>
      </c>
      <c r="D15" s="2">
        <v>1000</v>
      </c>
    </row>
    <row r="16" spans="2:6" x14ac:dyDescent="0.2">
      <c r="B16" t="s">
        <v>11</v>
      </c>
      <c r="D16" s="2">
        <v>7000</v>
      </c>
    </row>
    <row r="17" spans="2:6" x14ac:dyDescent="0.2">
      <c r="B17" t="s">
        <v>12</v>
      </c>
      <c r="D17" s="2">
        <v>4000</v>
      </c>
    </row>
    <row r="18" spans="2:6" x14ac:dyDescent="0.2">
      <c r="B18" t="s">
        <v>13</v>
      </c>
      <c r="D18" s="2">
        <v>3000</v>
      </c>
    </row>
    <row r="20" spans="2:6" x14ac:dyDescent="0.2">
      <c r="B20" t="s">
        <v>14</v>
      </c>
      <c r="E20" s="2">
        <v>0</v>
      </c>
    </row>
    <row r="22" spans="2:6" x14ac:dyDescent="0.2">
      <c r="B22" s="1" t="s">
        <v>15</v>
      </c>
      <c r="D22">
        <f>D14+D15+D16+D17+D18</f>
        <v>55000</v>
      </c>
      <c r="E22">
        <f>E20</f>
        <v>0</v>
      </c>
    </row>
    <row r="23" spans="2:6" x14ac:dyDescent="0.2">
      <c r="B23" s="1" t="s">
        <v>6</v>
      </c>
      <c r="F23">
        <f>E22-D22</f>
        <v>-55000</v>
      </c>
    </row>
    <row r="25" spans="2:6" x14ac:dyDescent="0.2">
      <c r="B25" s="1" t="s">
        <v>16</v>
      </c>
    </row>
    <row r="27" spans="2:6" x14ac:dyDescent="0.2">
      <c r="B27" s="4" t="s">
        <v>17</v>
      </c>
      <c r="D27" s="2">
        <v>10000</v>
      </c>
    </row>
    <row r="28" spans="2:6" x14ac:dyDescent="0.2">
      <c r="B28" s="4" t="s">
        <v>18</v>
      </c>
      <c r="D28" s="2">
        <v>1000</v>
      </c>
    </row>
    <row r="29" spans="2:6" x14ac:dyDescent="0.2">
      <c r="B29" s="4" t="s">
        <v>12</v>
      </c>
      <c r="D29" s="2">
        <v>1000</v>
      </c>
    </row>
    <row r="30" spans="2:6" x14ac:dyDescent="0.2">
      <c r="B30" s="4" t="s">
        <v>19</v>
      </c>
      <c r="D30" s="2">
        <v>5000</v>
      </c>
    </row>
    <row r="32" spans="2:6" x14ac:dyDescent="0.2">
      <c r="B32" t="s">
        <v>20</v>
      </c>
      <c r="E32" s="2">
        <v>30200</v>
      </c>
    </row>
    <row r="34" spans="2:6" x14ac:dyDescent="0.2">
      <c r="B34" s="1" t="s">
        <v>15</v>
      </c>
      <c r="D34">
        <f>D27+D28+D29+D30</f>
        <v>17000</v>
      </c>
      <c r="E34">
        <f>E32</f>
        <v>30200</v>
      </c>
    </row>
    <row r="35" spans="2:6" x14ac:dyDescent="0.2">
      <c r="B35" s="1" t="s">
        <v>6</v>
      </c>
      <c r="F35">
        <f>E34-D34</f>
        <v>13200</v>
      </c>
    </row>
    <row r="37" spans="2:6" x14ac:dyDescent="0.2">
      <c r="B37" s="1" t="s">
        <v>21</v>
      </c>
    </row>
    <row r="39" spans="2:6" x14ac:dyDescent="0.2">
      <c r="B39" s="4" t="s">
        <v>22</v>
      </c>
      <c r="D39" s="2">
        <v>500</v>
      </c>
    </row>
    <row r="40" spans="2:6" x14ac:dyDescent="0.2">
      <c r="B40" s="4" t="s">
        <v>23</v>
      </c>
      <c r="D40" s="2">
        <v>300</v>
      </c>
    </row>
    <row r="41" spans="2:6" x14ac:dyDescent="0.2">
      <c r="B41" s="4" t="s">
        <v>24</v>
      </c>
      <c r="D41" s="2">
        <v>0</v>
      </c>
    </row>
    <row r="43" spans="2:6" x14ac:dyDescent="0.2">
      <c r="B43" s="1" t="s">
        <v>15</v>
      </c>
      <c r="D43">
        <f>D39+D40+D41</f>
        <v>800</v>
      </c>
    </row>
    <row r="44" spans="2:6" x14ac:dyDescent="0.2">
      <c r="B44" s="1" t="s">
        <v>6</v>
      </c>
      <c r="F44">
        <f>-D43</f>
        <v>-800</v>
      </c>
    </row>
    <row r="46" spans="2:6" x14ac:dyDescent="0.2">
      <c r="B46" s="1" t="s">
        <v>25</v>
      </c>
    </row>
    <row r="48" spans="2:6" x14ac:dyDescent="0.2">
      <c r="B48" s="4" t="s">
        <v>26</v>
      </c>
      <c r="E48" s="2">
        <v>0</v>
      </c>
    </row>
    <row r="49" spans="2:6" x14ac:dyDescent="0.2">
      <c r="B49" s="4" t="s">
        <v>27</v>
      </c>
      <c r="E49" s="2">
        <v>2400</v>
      </c>
    </row>
    <row r="50" spans="2:6" x14ac:dyDescent="0.2">
      <c r="B50" s="4" t="s">
        <v>28</v>
      </c>
      <c r="E50" s="2">
        <v>400</v>
      </c>
    </row>
    <row r="51" spans="2:6" x14ac:dyDescent="0.2">
      <c r="B51" s="4" t="s">
        <v>29</v>
      </c>
      <c r="E51" s="2">
        <v>17000</v>
      </c>
    </row>
    <row r="52" spans="2:6" x14ac:dyDescent="0.2">
      <c r="B52" s="4" t="s">
        <v>30</v>
      </c>
      <c r="E52">
        <f>F7</f>
        <v>5000</v>
      </c>
    </row>
    <row r="54" spans="2:6" x14ac:dyDescent="0.2">
      <c r="B54" t="s">
        <v>31</v>
      </c>
      <c r="D54" s="2">
        <v>200</v>
      </c>
    </row>
    <row r="55" spans="2:6" x14ac:dyDescent="0.2">
      <c r="B55" t="s">
        <v>32</v>
      </c>
      <c r="D55" s="2">
        <v>0</v>
      </c>
    </row>
    <row r="57" spans="2:6" x14ac:dyDescent="0.2">
      <c r="B57" s="1" t="s">
        <v>15</v>
      </c>
      <c r="D57">
        <f>D54+D55</f>
        <v>200</v>
      </c>
      <c r="E57">
        <f>E48+E49+E50+E51+E52</f>
        <v>24800</v>
      </c>
    </row>
    <row r="58" spans="2:6" x14ac:dyDescent="0.2">
      <c r="B58" s="1" t="s">
        <v>6</v>
      </c>
      <c r="F58">
        <f>E57-D57</f>
        <v>24600</v>
      </c>
    </row>
    <row r="60" spans="2:6" x14ac:dyDescent="0.2">
      <c r="B60" s="1" t="s">
        <v>33</v>
      </c>
      <c r="F60">
        <f>F23+F35+F44+F58</f>
        <v>-18000</v>
      </c>
    </row>
    <row r="62" spans="2:6" x14ac:dyDescent="0.2">
      <c r="B62" s="1" t="s">
        <v>34</v>
      </c>
    </row>
    <row r="64" spans="2:6" x14ac:dyDescent="0.2">
      <c r="B64" t="s">
        <v>35</v>
      </c>
      <c r="E64" s="2">
        <v>6000</v>
      </c>
    </row>
    <row r="65" spans="2:6" x14ac:dyDescent="0.2">
      <c r="B65" t="s">
        <v>36</v>
      </c>
      <c r="E65" s="2">
        <v>12000</v>
      </c>
    </row>
    <row r="66" spans="2:6" x14ac:dyDescent="0.2">
      <c r="B66" t="s">
        <v>37</v>
      </c>
      <c r="E66" s="2">
        <v>0</v>
      </c>
    </row>
    <row r="68" spans="2:6" x14ac:dyDescent="0.2">
      <c r="B68" s="1" t="s">
        <v>15</v>
      </c>
      <c r="E68">
        <f>E64+E65+E66</f>
        <v>18000</v>
      </c>
    </row>
    <row r="69" spans="2:6" x14ac:dyDescent="0.2">
      <c r="B69" s="1" t="s">
        <v>6</v>
      </c>
      <c r="F69">
        <f>E68</f>
        <v>18000</v>
      </c>
    </row>
    <row r="71" spans="2:6" x14ac:dyDescent="0.2">
      <c r="D71" s="1" t="s">
        <v>4</v>
      </c>
      <c r="E71" s="1" t="s">
        <v>5</v>
      </c>
      <c r="F71" s="1" t="s">
        <v>6</v>
      </c>
    </row>
    <row r="72" spans="2:6" x14ac:dyDescent="0.2">
      <c r="B72" s="1" t="s">
        <v>38</v>
      </c>
      <c r="D72">
        <f>D22+D34+D43+D57</f>
        <v>73000</v>
      </c>
      <c r="E72">
        <f>E22+E34+E57+E68</f>
        <v>73000</v>
      </c>
      <c r="F72">
        <f>E72-D72</f>
        <v>0</v>
      </c>
    </row>
    <row r="75" spans="2:6" x14ac:dyDescent="0.2">
      <c r="B75" s="12"/>
      <c r="D75" s="1"/>
      <c r="E75" s="1"/>
      <c r="F75" s="1"/>
    </row>
    <row r="77" spans="2:6" x14ac:dyDescent="0.2">
      <c r="B77" s="5"/>
    </row>
    <row r="84" spans="2:2" x14ac:dyDescent="0.2">
      <c r="B84" s="4"/>
    </row>
    <row r="85" spans="2:2" x14ac:dyDescent="0.2">
      <c r="B85" s="4"/>
    </row>
    <row r="86" spans="2:2" x14ac:dyDescent="0.2">
      <c r="B86" s="4"/>
    </row>
    <row r="90" spans="2:2" x14ac:dyDescent="0.2">
      <c r="B90" s="1"/>
    </row>
    <row r="92" spans="2:2" x14ac:dyDescent="0.2">
      <c r="B92" s="5"/>
    </row>
    <row r="94" spans="2:2" x14ac:dyDescent="0.2">
      <c r="B94" s="4"/>
    </row>
    <row r="95" spans="2:2" x14ac:dyDescent="0.2">
      <c r="B95" s="4"/>
    </row>
    <row r="97" spans="2:2" x14ac:dyDescent="0.2">
      <c r="B97" s="4"/>
    </row>
    <row r="99" spans="2:2" x14ac:dyDescent="0.2">
      <c r="B99" s="1"/>
    </row>
    <row r="101" spans="2:2" x14ac:dyDescent="0.2">
      <c r="B101" s="1"/>
    </row>
    <row r="103" spans="2:2" x14ac:dyDescent="0.2">
      <c r="B103" s="1"/>
    </row>
    <row r="104" spans="2:2" x14ac:dyDescent="0.2">
      <c r="B104" s="1"/>
    </row>
    <row r="105" spans="2:2" x14ac:dyDescent="0.2">
      <c r="B105" s="1"/>
    </row>
    <row r="106" spans="2:2" x14ac:dyDescent="0.2">
      <c r="B106" s="1"/>
    </row>
    <row r="108" spans="2:2" x14ac:dyDescent="0.2">
      <c r="B108" s="1"/>
    </row>
    <row r="110" spans="2:2" x14ac:dyDescent="0.2">
      <c r="B110" s="4"/>
    </row>
  </sheetData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B07CA-5D9F-BB48-9E36-CDA2E6E61F9C}">
  <sheetPr>
    <tabColor theme="9" tint="0.79998168889431442"/>
  </sheetPr>
  <dimension ref="B1:I22"/>
  <sheetViews>
    <sheetView workbookViewId="0">
      <selection activeCell="B1" sqref="B1"/>
    </sheetView>
  </sheetViews>
  <sheetFormatPr baseColWidth="10" defaultRowHeight="16" x14ac:dyDescent="0.2"/>
  <cols>
    <col min="8" max="8" width="4.1640625" customWidth="1"/>
  </cols>
  <sheetData>
    <row r="1" spans="2:9" x14ac:dyDescent="0.2">
      <c r="B1" s="1" t="s">
        <v>84</v>
      </c>
    </row>
    <row r="3" spans="2:9" x14ac:dyDescent="0.2">
      <c r="B3" s="1" t="s">
        <v>66</v>
      </c>
      <c r="F3" s="1" t="s">
        <v>41</v>
      </c>
      <c r="I3" s="1" t="s">
        <v>50</v>
      </c>
    </row>
    <row r="4" spans="2:9" x14ac:dyDescent="0.2">
      <c r="F4" s="8" t="s">
        <v>49</v>
      </c>
      <c r="I4" s="8" t="s">
        <v>51</v>
      </c>
    </row>
    <row r="5" spans="2:9" x14ac:dyDescent="0.2">
      <c r="B5" s="5" t="s">
        <v>40</v>
      </c>
    </row>
    <row r="6" spans="2:9" x14ac:dyDescent="0.2">
      <c r="F6" s="6" t="s">
        <v>42</v>
      </c>
    </row>
    <row r="7" spans="2:9" x14ac:dyDescent="0.2">
      <c r="B7" t="s">
        <v>43</v>
      </c>
      <c r="F7" s="7">
        <f>'Budget för 2026'!D14+'Budget för 2026'!D15+'Budget för 2026'!D16</f>
        <v>48000</v>
      </c>
      <c r="I7" s="9">
        <f>F7/12</f>
        <v>4000</v>
      </c>
    </row>
    <row r="8" spans="2:9" x14ac:dyDescent="0.2">
      <c r="B8" t="s">
        <v>12</v>
      </c>
      <c r="F8" s="7">
        <f>'Budget för 2026'!D17</f>
        <v>4000</v>
      </c>
      <c r="I8" s="9">
        <f>F8/12</f>
        <v>333.33333333333331</v>
      </c>
    </row>
    <row r="9" spans="2:9" x14ac:dyDescent="0.2">
      <c r="B9" t="s">
        <v>13</v>
      </c>
      <c r="F9" s="7">
        <f>'Budget för 2026'!D18</f>
        <v>3000</v>
      </c>
      <c r="I9" s="9">
        <f>F9/12</f>
        <v>250</v>
      </c>
    </row>
    <row r="10" spans="2:9" x14ac:dyDescent="0.2">
      <c r="F10" s="7"/>
      <c r="G10">
        <f>F7+F8+F9</f>
        <v>55000</v>
      </c>
      <c r="I10" s="9"/>
    </row>
    <row r="11" spans="2:9" x14ac:dyDescent="0.2">
      <c r="B11" s="5" t="s">
        <v>44</v>
      </c>
      <c r="F11" s="7"/>
      <c r="I11" s="9"/>
    </row>
    <row r="12" spans="2:9" x14ac:dyDescent="0.2">
      <c r="F12" s="7"/>
      <c r="I12" s="9"/>
    </row>
    <row r="13" spans="2:9" x14ac:dyDescent="0.2">
      <c r="B13" t="s">
        <v>46</v>
      </c>
      <c r="F13" s="7">
        <f>'Budget för 2026'!D27+'Budget för 2026'!D28</f>
        <v>11000</v>
      </c>
      <c r="I13" s="9">
        <f>F13/12</f>
        <v>916.66666666666663</v>
      </c>
    </row>
    <row r="14" spans="2:9" x14ac:dyDescent="0.2">
      <c r="B14" t="s">
        <v>12</v>
      </c>
      <c r="F14" s="7">
        <f>'Budget för 2026'!D29</f>
        <v>1000</v>
      </c>
      <c r="I14" s="9">
        <f>F14/12</f>
        <v>83.333333333333329</v>
      </c>
    </row>
    <row r="15" spans="2:9" x14ac:dyDescent="0.2">
      <c r="B15" t="s">
        <v>45</v>
      </c>
      <c r="F15" s="7">
        <f>'Budget för 2026'!D30</f>
        <v>5000</v>
      </c>
      <c r="I15" s="9">
        <f>F15/12</f>
        <v>416.66666666666669</v>
      </c>
    </row>
    <row r="16" spans="2:9" x14ac:dyDescent="0.2">
      <c r="F16" s="7"/>
      <c r="G16">
        <f>F13+F14+F15</f>
        <v>17000</v>
      </c>
      <c r="I16" s="9"/>
    </row>
    <row r="17" spans="2:9" x14ac:dyDescent="0.2">
      <c r="B17" s="5" t="s">
        <v>21</v>
      </c>
      <c r="F17" s="7"/>
      <c r="I17" s="9"/>
    </row>
    <row r="18" spans="2:9" x14ac:dyDescent="0.2">
      <c r="F18" s="7"/>
      <c r="I18" s="9"/>
    </row>
    <row r="19" spans="2:9" x14ac:dyDescent="0.2">
      <c r="B19" t="s">
        <v>47</v>
      </c>
      <c r="F19" s="7">
        <f>'Budget för 2026'!D39+'Budget för 2026'!D40+'Budget för 2026'!D41</f>
        <v>800</v>
      </c>
      <c r="I19" s="9">
        <f>F19/12</f>
        <v>66.666666666666671</v>
      </c>
    </row>
    <row r="20" spans="2:9" x14ac:dyDescent="0.2">
      <c r="B20" t="s">
        <v>48</v>
      </c>
      <c r="F20" s="7">
        <f>'Budget för 2026'!D54</f>
        <v>200</v>
      </c>
      <c r="I20" s="9">
        <f>F20/12</f>
        <v>16.666666666666668</v>
      </c>
    </row>
    <row r="21" spans="2:9" x14ac:dyDescent="0.2">
      <c r="F21" s="7"/>
      <c r="G21">
        <f>F19+F20</f>
        <v>1000</v>
      </c>
      <c r="I21" s="7"/>
    </row>
    <row r="22" spans="2:9" x14ac:dyDescent="0.2">
      <c r="B22" s="1" t="s">
        <v>15</v>
      </c>
      <c r="F22" s="9">
        <f>F7+F8+F9+F13+F14+F15+F19+F20</f>
        <v>73000</v>
      </c>
      <c r="I22" s="9">
        <f>I7+I8+I9+I13+I14+I15+I19+I20</f>
        <v>6083.3333333333339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1</vt:i4>
      </vt:variant>
    </vt:vector>
  </HeadingPairs>
  <TitlesOfParts>
    <vt:vector size="5" baseType="lpstr">
      <vt:lpstr>Instruktioner</vt:lpstr>
      <vt:lpstr>Likviditet</vt:lpstr>
      <vt:lpstr>Budget för 2026</vt:lpstr>
      <vt:lpstr>Budgetsummering</vt:lpstr>
      <vt:lpstr>Januari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Rönnqvist</dc:creator>
  <cp:lastModifiedBy>Jonas Rönnqvist</cp:lastModifiedBy>
  <dcterms:created xsi:type="dcterms:W3CDTF">2026-01-27T12:25:48Z</dcterms:created>
  <dcterms:modified xsi:type="dcterms:W3CDTF">2026-02-10T08:48:54Z</dcterms:modified>
</cp:coreProperties>
</file>